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6" windowWidth="11292" windowHeight="5988" tabRatio="599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  <c r="D5" i="1"/>
  <c r="Q5" i="1" s="1"/>
  <c r="D4" i="1"/>
  <c r="Q4" i="1" s="1"/>
  <c r="S25" i="1"/>
  <c r="J25" i="1"/>
  <c r="I25" i="1"/>
  <c r="H25" i="1"/>
  <c r="D24" i="1"/>
  <c r="D3" i="1"/>
  <c r="D10" i="1"/>
  <c r="D23" i="1"/>
  <c r="D22" i="1"/>
  <c r="Q22" i="1" s="1"/>
  <c r="D21" i="1"/>
  <c r="Q21" i="1" s="1"/>
  <c r="D17" i="1"/>
  <c r="D16" i="1"/>
  <c r="D15" i="1"/>
  <c r="D11" i="1"/>
  <c r="Q11" i="1" s="1"/>
  <c r="S19" i="1"/>
  <c r="S13" i="1"/>
  <c r="S7" i="1"/>
  <c r="J19" i="1"/>
  <c r="J13" i="1"/>
  <c r="J7" i="1"/>
  <c r="I7" i="1"/>
  <c r="H7" i="1"/>
  <c r="C7" i="1"/>
  <c r="I13" i="1"/>
  <c r="I19" i="1"/>
  <c r="H13" i="1"/>
  <c r="H19" i="1"/>
  <c r="C13" i="1"/>
  <c r="C19" i="1"/>
  <c r="C25" i="1"/>
  <c r="B19" i="1"/>
  <c r="B25" i="1"/>
  <c r="Q23" i="1" l="1"/>
  <c r="E23" i="1"/>
  <c r="O23" i="1"/>
  <c r="R23" i="1"/>
  <c r="P3" i="1"/>
  <c r="Q3" i="1"/>
  <c r="E3" i="1"/>
  <c r="M3" i="1" s="1"/>
  <c r="E22" i="1"/>
  <c r="K22" i="1" s="1"/>
  <c r="Q17" i="1"/>
  <c r="E17" i="1"/>
  <c r="Q25" i="1"/>
  <c r="E21" i="1"/>
  <c r="Q16" i="1"/>
  <c r="E16" i="1"/>
  <c r="K16" i="1" s="1"/>
  <c r="Q15" i="1"/>
  <c r="E15" i="1"/>
  <c r="E11" i="1"/>
  <c r="F10" i="1"/>
  <c r="Q10" i="1"/>
  <c r="E10" i="1"/>
  <c r="E9" i="1"/>
  <c r="Q9" i="1"/>
  <c r="F5" i="1"/>
  <c r="E5" i="1"/>
  <c r="F4" i="1"/>
  <c r="E4" i="1"/>
  <c r="K4" i="1" s="1"/>
  <c r="E24" i="1"/>
  <c r="K24" i="1" s="1"/>
  <c r="F11" i="1"/>
  <c r="F23" i="1"/>
  <c r="F24" i="1"/>
  <c r="F22" i="1"/>
  <c r="F21" i="1"/>
  <c r="K17" i="1"/>
  <c r="F17" i="1"/>
  <c r="F16" i="1"/>
  <c r="F15" i="1"/>
  <c r="F9" i="1"/>
  <c r="G3" i="1"/>
  <c r="F3" i="1"/>
  <c r="F7" i="1" s="1"/>
  <c r="R24" i="1"/>
  <c r="P23" i="1"/>
  <c r="O24" i="1"/>
  <c r="C29" i="1"/>
  <c r="O17" i="1"/>
  <c r="P17" i="1"/>
  <c r="R17" i="1"/>
  <c r="B7" i="1"/>
  <c r="G17" i="1"/>
  <c r="B13" i="1"/>
  <c r="K11" i="1"/>
  <c r="G4" i="1"/>
  <c r="K3" i="1"/>
  <c r="O3" i="1"/>
  <c r="G24" i="1"/>
  <c r="P24" i="1"/>
  <c r="O4" i="1"/>
  <c r="P4" i="1"/>
  <c r="R4" i="1"/>
  <c r="O11" i="1"/>
  <c r="G11" i="1"/>
  <c r="R3" i="1"/>
  <c r="J29" i="1"/>
  <c r="G23" i="1"/>
  <c r="R22" i="1"/>
  <c r="O22" i="1"/>
  <c r="P22" i="1"/>
  <c r="G22" i="1"/>
  <c r="D25" i="1"/>
  <c r="G21" i="1"/>
  <c r="O21" i="1"/>
  <c r="P21" i="1"/>
  <c r="R21" i="1"/>
  <c r="I29" i="1"/>
  <c r="P16" i="1"/>
  <c r="G16" i="1"/>
  <c r="O16" i="1"/>
  <c r="R16" i="1"/>
  <c r="D19" i="1"/>
  <c r="O15" i="1"/>
  <c r="R15" i="1"/>
  <c r="P15" i="1"/>
  <c r="G15" i="1"/>
  <c r="H29" i="1"/>
  <c r="P11" i="1"/>
  <c r="R11" i="1"/>
  <c r="K10" i="1"/>
  <c r="G10" i="1"/>
  <c r="P10" i="1"/>
  <c r="O10" i="1"/>
  <c r="R10" i="1"/>
  <c r="R9" i="1"/>
  <c r="D13" i="1"/>
  <c r="O9" i="1"/>
  <c r="P9" i="1"/>
  <c r="G9" i="1"/>
  <c r="S29" i="1"/>
  <c r="P5" i="1"/>
  <c r="O5" i="1"/>
  <c r="G5" i="1"/>
  <c r="R5" i="1"/>
  <c r="D7" i="1"/>
  <c r="Q19" i="1" l="1"/>
  <c r="G13" i="1"/>
  <c r="M4" i="1"/>
  <c r="F13" i="1"/>
  <c r="R25" i="1"/>
  <c r="R19" i="1"/>
  <c r="B29" i="1"/>
  <c r="R7" i="1"/>
  <c r="P13" i="1"/>
  <c r="G7" i="1"/>
  <c r="P7" i="1"/>
  <c r="O25" i="1"/>
  <c r="G25" i="1"/>
  <c r="G19" i="1"/>
  <c r="F19" i="1"/>
  <c r="E7" i="1"/>
  <c r="O7" i="1"/>
  <c r="Q13" i="1"/>
  <c r="E19" i="1"/>
  <c r="P19" i="1"/>
  <c r="M17" i="1"/>
  <c r="E13" i="1"/>
  <c r="M11" i="1"/>
  <c r="Q7" i="1"/>
  <c r="F25" i="1"/>
  <c r="P25" i="1"/>
  <c r="M24" i="1"/>
  <c r="E25" i="1"/>
  <c r="M16" i="1"/>
  <c r="O19" i="1"/>
  <c r="O13" i="1"/>
  <c r="M10" i="1"/>
  <c r="D29" i="1"/>
  <c r="K23" i="1"/>
  <c r="M23" i="1"/>
  <c r="M22" i="1"/>
  <c r="M21" i="1"/>
  <c r="K21" i="1"/>
  <c r="K25" i="1" s="1"/>
  <c r="M15" i="1"/>
  <c r="K15" i="1"/>
  <c r="K19" i="1" s="1"/>
  <c r="R13" i="1"/>
  <c r="M9" i="1"/>
  <c r="K9" i="1"/>
  <c r="K13" i="1" s="1"/>
  <c r="K5" i="1"/>
  <c r="K7" i="1" s="1"/>
  <c r="M5" i="1"/>
  <c r="R29" i="1" l="1"/>
  <c r="G29" i="1"/>
  <c r="Q29" i="1"/>
  <c r="F29" i="1"/>
  <c r="O29" i="1"/>
  <c r="M7" i="1"/>
  <c r="E29" i="1"/>
  <c r="P29" i="1"/>
  <c r="M25" i="1"/>
  <c r="M19" i="1"/>
  <c r="M13" i="1"/>
  <c r="K29" i="1"/>
  <c r="M29" i="1" l="1"/>
</calcChain>
</file>

<file path=xl/sharedStrings.xml><?xml version="1.0" encoding="utf-8"?>
<sst xmlns="http://schemas.openxmlformats.org/spreadsheetml/2006/main" count="44" uniqueCount="40">
  <si>
    <t>Gross</t>
  </si>
  <si>
    <t>Pers</t>
  </si>
  <si>
    <t>Fica</t>
  </si>
  <si>
    <t>MC</t>
  </si>
  <si>
    <t>Fed</t>
  </si>
  <si>
    <t>State</t>
  </si>
  <si>
    <t>1st Qtr</t>
  </si>
  <si>
    <t>2nd Qtr</t>
  </si>
  <si>
    <t>3rd Qtr</t>
  </si>
  <si>
    <t>total deposits in 2000 1243.48-1160.98= 82.50 over payment</t>
  </si>
  <si>
    <t>If credits were given then we owe 1160.98-1155.74=5.24</t>
  </si>
  <si>
    <t>Net Pay</t>
  </si>
  <si>
    <t>PERS</t>
  </si>
  <si>
    <t xml:space="preserve">      District Contributions</t>
  </si>
  <si>
    <t>4th Qtr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</si>
  <si>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</si>
  <si>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</si>
  <si>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</si>
  <si>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</si>
  <si>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</si>
  <si>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</si>
  <si>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</si>
  <si>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</si>
  <si>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</si>
  <si>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</si>
  <si>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January</t>
  </si>
  <si>
    <t>Grant</t>
  </si>
  <si>
    <t>Admin</t>
  </si>
  <si>
    <t xml:space="preserve">Total </t>
  </si>
  <si>
    <t>MT. U.I.</t>
  </si>
  <si>
    <t>Fed/State</t>
  </si>
  <si>
    <t>Wages</t>
  </si>
  <si>
    <t>December</t>
  </si>
  <si>
    <t>Year Totals</t>
  </si>
  <si>
    <t>Insurance</t>
  </si>
  <si>
    <t>*</t>
  </si>
  <si>
    <t>Bonus</t>
  </si>
  <si>
    <t>Contribution</t>
  </si>
  <si>
    <t>H.S.A.</t>
  </si>
  <si>
    <t>For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</si>
</sst>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7"/>
  <sheetViews>
    <sheetView tabSelected="1" view="pageLayout" zoomScaleNormal="100" workbookViewId="0">
      <selection activeCell="M9" sqref="M9"/>
    </sheetView>
  </sheetViews>
  <sheetFormatPr defaultRowHeight="13.2" x14ac:dyDescent="0.25"/>
  <cols>
    <col min="1" max="1" width="10" customWidth="1"/>
    <col min="2" max="2" width="8.6640625" customWidth="1"/>
    <col min="3" max="3" width="8.33203125" customWidth="1"/>
    <col min="5" max="5" width="7.44140625" customWidth="1"/>
    <col min="6" max="6" width="7.33203125" customWidth="1"/>
    <col min="7" max="7" width="6.5546875" customWidth="1"/>
    <col min="8" max="8" width="6.6640625" customWidth="1"/>
    <col min="9" max="9" width="6.33203125" customWidth="1"/>
    <col min="10" max="10" width="8.5546875" customWidth="1"/>
    <col min="12" max="12" width="1.6640625" customWidth="1"/>
    <col min="13" max="13" width="8.33203125" customWidth="1"/>
    <col min="14" max="14" width="1.88671875" customWidth="1"/>
    <col min="15" max="15" width="7.5546875" customWidth="1"/>
    <col min="16" max="16" width="6.6640625" customWidth="1"/>
    <col min="17" max="17" width="7.6640625" customWidth="1"/>
  </cols>
  <sheetData>
    <row r="1" spans="1:49" ht="15" x14ac:dyDescent="0.25">
      <c r="B1" t="s">
        <v>27</v>
      </c>
      <c r="C1" t="s">
        <v>26</v>
      </c>
      <c r="D1" t="s">
        <v>28</v>
      </c>
      <c r="E1" s="1"/>
      <c r="K1" t="s">
        <v>30</v>
      </c>
      <c r="O1" t="s">
        <v>13</v>
      </c>
      <c r="S1" t="s">
        <v>38</v>
      </c>
      <c r="T1" t="s">
        <v>39</v>
      </c>
    </row>
    <row r="2" spans="1:49" x14ac:dyDescent="0.25">
      <c r="B2" t="s">
        <v>0</v>
      </c>
      <c r="C2" t="s">
        <v>0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34</v>
      </c>
      <c r="K2" t="s">
        <v>31</v>
      </c>
      <c r="M2" t="s">
        <v>11</v>
      </c>
      <c r="O2" t="s">
        <v>2</v>
      </c>
      <c r="P2" t="s">
        <v>3</v>
      </c>
      <c r="Q2" t="s">
        <v>12</v>
      </c>
      <c r="R2" t="s">
        <v>29</v>
      </c>
      <c r="S2" t="s">
        <v>37</v>
      </c>
    </row>
    <row r="3" spans="1:49" x14ac:dyDescent="0.25">
      <c r="A3" t="s">
        <v>25</v>
      </c>
      <c r="B3" s="2">
        <v>900</v>
      </c>
      <c r="C3" s="2"/>
      <c r="D3" s="2">
        <f>+B3+C3</f>
        <v>900</v>
      </c>
      <c r="E3" s="2">
        <f>+D3*0.069</f>
        <v>62.100000000000009</v>
      </c>
      <c r="F3" s="2">
        <f>+D3*0.062</f>
        <v>55.8</v>
      </c>
      <c r="G3" s="2">
        <f>+D3*0.0145</f>
        <v>13.05</v>
      </c>
      <c r="H3" s="2">
        <v>5</v>
      </c>
      <c r="I3" s="2">
        <v>10</v>
      </c>
      <c r="J3" s="2"/>
      <c r="K3" s="2">
        <f>+D3-E3</f>
        <v>837.9</v>
      </c>
      <c r="L3" s="2"/>
      <c r="M3" s="2">
        <f>+D3-E3-F3-G3-H3-I3-J3+19.76</f>
        <v>773.81000000000006</v>
      </c>
      <c r="N3" s="2"/>
      <c r="O3" s="2">
        <f>+D3*0.062</f>
        <v>55.8</v>
      </c>
      <c r="P3" s="2">
        <f>+D3*0.0145</f>
        <v>13.05</v>
      </c>
      <c r="Q3" s="2">
        <f>+D3*0.0807</f>
        <v>72.63</v>
      </c>
      <c r="R3" s="2">
        <f>+D3*0.0075</f>
        <v>6.75</v>
      </c>
      <c r="S3" s="2">
        <v>270</v>
      </c>
      <c r="T3" s="2">
        <v>2014</v>
      </c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9" x14ac:dyDescent="0.25">
      <c r="A4" t="s">
        <v>15</v>
      </c>
      <c r="B4" s="2">
        <v>900</v>
      </c>
      <c r="C4" s="2"/>
      <c r="D4" s="2">
        <f>+B4+C4</f>
        <v>900</v>
      </c>
      <c r="E4" s="2">
        <f t="shared" ref="E4:E5" si="0">+D4*0.079</f>
        <v>71.099999999999994</v>
      </c>
      <c r="F4" s="2">
        <f t="shared" ref="F4:F5" si="1">+D4*0.062</f>
        <v>55.8</v>
      </c>
      <c r="G4" s="2">
        <f>+D4*0.0145</f>
        <v>13.05</v>
      </c>
      <c r="H4" s="2"/>
      <c r="I4" s="2"/>
      <c r="J4" s="2"/>
      <c r="K4" s="2">
        <f>+D4-E4</f>
        <v>828.9</v>
      </c>
      <c r="L4" s="2"/>
      <c r="M4" s="2">
        <f>+D4-E4-F4-G4-H4-I4-J4-14.46</f>
        <v>745.59</v>
      </c>
      <c r="N4" s="2"/>
      <c r="O4" s="2">
        <f>+D4*0.062</f>
        <v>55.8</v>
      </c>
      <c r="P4" s="2">
        <f>+D4*0.0145</f>
        <v>13.05</v>
      </c>
      <c r="Q4" s="2">
        <f>+D4*0.0807</f>
        <v>72.63</v>
      </c>
      <c r="R4" s="2">
        <f>+D4*0.0075</f>
        <v>6.75</v>
      </c>
      <c r="S4" s="2">
        <v>270</v>
      </c>
      <c r="T4" s="2">
        <v>2014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9" x14ac:dyDescent="0.25">
      <c r="A5" t="s">
        <v>16</v>
      </c>
      <c r="B5" s="2">
        <v>900</v>
      </c>
      <c r="C5" s="2"/>
      <c r="D5" s="2">
        <f>+B5+C5</f>
        <v>900</v>
      </c>
      <c r="E5" s="2">
        <f t="shared" si="0"/>
        <v>71.099999999999994</v>
      </c>
      <c r="F5" s="2">
        <f t="shared" si="1"/>
        <v>55.8</v>
      </c>
      <c r="G5" s="2">
        <f>+D5*0.0145</f>
        <v>13.05</v>
      </c>
      <c r="H5" s="2">
        <v>5</v>
      </c>
      <c r="I5" s="2">
        <v>10</v>
      </c>
      <c r="J5" s="2"/>
      <c r="K5" s="2">
        <f>+D5-E5</f>
        <v>828.9</v>
      </c>
      <c r="L5" s="2"/>
      <c r="M5" s="2">
        <f>+D5-E5-F5-G5-H5-I5-J5</f>
        <v>745.05000000000007</v>
      </c>
      <c r="N5" s="2"/>
      <c r="O5" s="2">
        <f>+D5*0.062</f>
        <v>55.8</v>
      </c>
      <c r="P5" s="2">
        <f>+D5*0.0145</f>
        <v>13.05</v>
      </c>
      <c r="Q5" s="2">
        <f>+D5*0.0807</f>
        <v>72.63</v>
      </c>
      <c r="R5" s="2">
        <f>+D5*0.0075</f>
        <v>6.75</v>
      </c>
      <c r="S5" s="2">
        <v>270</v>
      </c>
      <c r="T5" s="2">
        <v>2014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9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9" x14ac:dyDescent="0.25">
      <c r="A7" t="s">
        <v>6</v>
      </c>
      <c r="B7" s="2">
        <f t="shared" ref="B7:K7" si="2">SUM(B3:B6)</f>
        <v>2700</v>
      </c>
      <c r="C7" s="2">
        <f t="shared" si="2"/>
        <v>0</v>
      </c>
      <c r="D7" s="2">
        <f t="shared" si="2"/>
        <v>2700</v>
      </c>
      <c r="E7" s="2">
        <f t="shared" si="2"/>
        <v>204.29999999999998</v>
      </c>
      <c r="F7" s="2">
        <f t="shared" si="2"/>
        <v>167.39999999999998</v>
      </c>
      <c r="G7" s="2">
        <f t="shared" si="2"/>
        <v>39.150000000000006</v>
      </c>
      <c r="H7" s="2">
        <f t="shared" si="2"/>
        <v>10</v>
      </c>
      <c r="I7" s="2">
        <f t="shared" si="2"/>
        <v>20</v>
      </c>
      <c r="J7" s="2">
        <f t="shared" si="2"/>
        <v>0</v>
      </c>
      <c r="K7" s="2">
        <f t="shared" si="2"/>
        <v>2495.6999999999998</v>
      </c>
      <c r="L7" s="2"/>
      <c r="M7" s="2">
        <f>SUM(M3:M6)</f>
        <v>2264.4500000000003</v>
      </c>
      <c r="N7" s="2"/>
      <c r="O7" s="2">
        <f>SUM(O3:O6)</f>
        <v>167.39999999999998</v>
      </c>
      <c r="P7" s="2">
        <f>SUM(P3:P6)</f>
        <v>39.150000000000006</v>
      </c>
      <c r="Q7" s="2">
        <f>SUM(Q3:Q6)</f>
        <v>217.89</v>
      </c>
      <c r="R7" s="2">
        <f>SUM(R3:R6)</f>
        <v>20.25</v>
      </c>
      <c r="S7" s="2">
        <f>SUM(S3:S6)</f>
        <v>810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9" x14ac:dyDescent="0.25">
      <c r="A9" t="s">
        <v>17</v>
      </c>
      <c r="B9" s="2">
        <v>900</v>
      </c>
      <c r="C9" s="2"/>
      <c r="D9" s="2">
        <f>+B9+C9</f>
        <v>900</v>
      </c>
      <c r="E9" s="2">
        <f t="shared" ref="E9:E11" si="3">+D9*0.079</f>
        <v>71.099999999999994</v>
      </c>
      <c r="F9" s="2">
        <f>+D9*0.062</f>
        <v>55.8</v>
      </c>
      <c r="G9" s="2">
        <f>+D9*0.0145</f>
        <v>13.05</v>
      </c>
      <c r="H9" s="2">
        <v>10</v>
      </c>
      <c r="I9" s="2">
        <v>15</v>
      </c>
      <c r="J9" s="2"/>
      <c r="K9" s="2">
        <f>+D9-E9</f>
        <v>828.9</v>
      </c>
      <c r="L9" s="2"/>
      <c r="M9" s="2">
        <f>+D9-E9-F9-G9-H9-I9-J9</f>
        <v>735.05000000000007</v>
      </c>
      <c r="N9" s="2"/>
      <c r="O9" s="2">
        <f>+D9*0.062</f>
        <v>55.8</v>
      </c>
      <c r="P9" s="2">
        <f>+D9*0.0145</f>
        <v>13.05</v>
      </c>
      <c r="Q9" s="2">
        <f t="shared" ref="Q9:Q10" si="4">+D9*0.0807</f>
        <v>72.63</v>
      </c>
      <c r="R9" s="2">
        <f>+D9*0.0075</f>
        <v>6.75</v>
      </c>
      <c r="S9" s="2">
        <v>270</v>
      </c>
      <c r="T9" s="2">
        <v>2014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9" x14ac:dyDescent="0.25">
      <c r="A10" t="s">
        <v>18</v>
      </c>
      <c r="B10" s="2">
        <v>900</v>
      </c>
      <c r="C10" s="2"/>
      <c r="D10" s="2">
        <f>+B10+C10</f>
        <v>900</v>
      </c>
      <c r="E10" s="2">
        <f t="shared" si="3"/>
        <v>71.099999999999994</v>
      </c>
      <c r="F10" s="2">
        <f t="shared" ref="F10" si="5">+D10*0.062</f>
        <v>55.8</v>
      </c>
      <c r="G10" s="2">
        <f>+D10*0.0145</f>
        <v>13.05</v>
      </c>
      <c r="H10" s="2"/>
      <c r="I10" s="2"/>
      <c r="J10" s="2"/>
      <c r="K10" s="2">
        <f>+D10-E10</f>
        <v>828.9</v>
      </c>
      <c r="L10" s="2"/>
      <c r="M10" s="2">
        <f>+D10-E10-F10-G10-H10-I10-J10</f>
        <v>760.05000000000007</v>
      </c>
      <c r="N10" s="2"/>
      <c r="O10" s="2">
        <f>+D10*0.062</f>
        <v>55.8</v>
      </c>
      <c r="P10" s="2">
        <f>+D10*0.0145</f>
        <v>13.05</v>
      </c>
      <c r="Q10" s="2">
        <f t="shared" si="4"/>
        <v>72.63</v>
      </c>
      <c r="R10" s="2">
        <f>+D10*0.0075</f>
        <v>6.75</v>
      </c>
      <c r="S10" s="2">
        <v>270</v>
      </c>
      <c r="T10" s="2">
        <v>2014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9" x14ac:dyDescent="0.25">
      <c r="A11" t="s">
        <v>19</v>
      </c>
      <c r="B11" s="2">
        <v>900</v>
      </c>
      <c r="C11" s="2"/>
      <c r="D11" s="2">
        <f>+B11+C11</f>
        <v>900</v>
      </c>
      <c r="E11" s="2">
        <f t="shared" si="3"/>
        <v>71.099999999999994</v>
      </c>
      <c r="F11" s="2">
        <f>+D11*0.062</f>
        <v>55.8</v>
      </c>
      <c r="G11" s="2">
        <f>+D11*0.0145</f>
        <v>13.05</v>
      </c>
      <c r="H11" s="2"/>
      <c r="I11" s="2"/>
      <c r="J11" s="2"/>
      <c r="K11" s="2">
        <f>+D11-E11</f>
        <v>828.9</v>
      </c>
      <c r="L11" s="2"/>
      <c r="M11" s="2">
        <f>+D11-E11-F11-G11-H11-I11-J11</f>
        <v>760.05000000000007</v>
      </c>
      <c r="N11" s="2"/>
      <c r="O11" s="2">
        <f>+D11*0.062</f>
        <v>55.8</v>
      </c>
      <c r="P11" s="2">
        <f>+D11*0.0145</f>
        <v>13.05</v>
      </c>
      <c r="Q11" s="2">
        <f>+D11*0.0817</f>
        <v>73.53</v>
      </c>
      <c r="R11" s="2">
        <f>+D11*0.0075</f>
        <v>6.75</v>
      </c>
      <c r="S11" s="2">
        <v>270</v>
      </c>
      <c r="T11" s="2">
        <v>2014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9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9" x14ac:dyDescent="0.25">
      <c r="A13" t="s">
        <v>7</v>
      </c>
      <c r="B13" s="2">
        <f>SUM(B9:B12)</f>
        <v>2700</v>
      </c>
      <c r="C13" s="2">
        <f>SUM(C9:C12)</f>
        <v>0</v>
      </c>
      <c r="D13" s="2">
        <f>SUM(D9:D12)</f>
        <v>2700</v>
      </c>
      <c r="E13" s="2">
        <f>SUM(E9:E12)</f>
        <v>213.29999999999998</v>
      </c>
      <c r="F13" s="2">
        <f>SUM(F9:F11)</f>
        <v>167.39999999999998</v>
      </c>
      <c r="G13" s="2">
        <f>+G9+G10+G11</f>
        <v>39.150000000000006</v>
      </c>
      <c r="H13" s="2">
        <f>+H9+H10+H11</f>
        <v>10</v>
      </c>
      <c r="I13" s="2">
        <f>+I9+I10+I11</f>
        <v>15</v>
      </c>
      <c r="J13" s="2">
        <f>+J9+J10+J11</f>
        <v>0</v>
      </c>
      <c r="K13" s="2">
        <f>SUM(K9:K12)</f>
        <v>2486.6999999999998</v>
      </c>
      <c r="L13" s="2"/>
      <c r="M13" s="2">
        <f>SUM(M9:M12)</f>
        <v>2255.15</v>
      </c>
      <c r="N13" s="2"/>
      <c r="O13" s="2">
        <f>SUM(O9:O12)</f>
        <v>167.39999999999998</v>
      </c>
      <c r="P13" s="2">
        <f>SUM(P9:P11)</f>
        <v>39.150000000000006</v>
      </c>
      <c r="Q13" s="2">
        <f>SUM(Q9:Q11)</f>
        <v>218.79</v>
      </c>
      <c r="R13" s="2">
        <f>SUM(R9:R12)</f>
        <v>20.25</v>
      </c>
      <c r="S13" s="2">
        <f>SUM(S9:S12)</f>
        <v>810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9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9" x14ac:dyDescent="0.25">
      <c r="A15" t="s">
        <v>20</v>
      </c>
      <c r="B15" s="2">
        <v>900</v>
      </c>
      <c r="C15" s="2"/>
      <c r="D15" s="2">
        <f>+B15+C15</f>
        <v>900</v>
      </c>
      <c r="E15" s="2">
        <f t="shared" ref="E15:E17" si="6">+D15*0.079</f>
        <v>71.099999999999994</v>
      </c>
      <c r="F15" s="2">
        <f>+D15*0.062</f>
        <v>55.8</v>
      </c>
      <c r="G15" s="2">
        <f>+D15*0.0145</f>
        <v>13.05</v>
      </c>
      <c r="H15" s="2">
        <v>10</v>
      </c>
      <c r="I15" s="2">
        <v>15</v>
      </c>
      <c r="J15" s="2"/>
      <c r="K15" s="2">
        <f>+D15-E15</f>
        <v>828.9</v>
      </c>
      <c r="L15" s="2"/>
      <c r="M15" s="2">
        <f>+D15-E15-F15-G15-H15-I15-J15</f>
        <v>735.05000000000007</v>
      </c>
      <c r="N15" s="2"/>
      <c r="O15" s="2">
        <f>+D15*0.062</f>
        <v>55.8</v>
      </c>
      <c r="P15" s="2">
        <f>+D15*0.0145</f>
        <v>13.05</v>
      </c>
      <c r="Q15" s="2">
        <f t="shared" ref="Q15:Q17" si="7">+D15*0.0817</f>
        <v>73.53</v>
      </c>
      <c r="R15" s="2">
        <f>+D15*0.0075</f>
        <v>6.75</v>
      </c>
      <c r="S15" s="2">
        <v>270</v>
      </c>
      <c r="T15" s="2">
        <v>2014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9" x14ac:dyDescent="0.25">
      <c r="A16" t="s">
        <v>21</v>
      </c>
      <c r="B16" s="2">
        <v>900</v>
      </c>
      <c r="C16" s="2"/>
      <c r="D16" s="2">
        <f>+B16+C16</f>
        <v>900</v>
      </c>
      <c r="E16" s="2">
        <f t="shared" si="6"/>
        <v>71.099999999999994</v>
      </c>
      <c r="F16" s="2">
        <f t="shared" ref="F16:F17" si="8">+D16*0.062</f>
        <v>55.8</v>
      </c>
      <c r="G16" s="2">
        <f>+D16*0.0145</f>
        <v>13.05</v>
      </c>
      <c r="H16" s="2">
        <v>10</v>
      </c>
      <c r="I16" s="2">
        <v>15</v>
      </c>
      <c r="J16" s="2"/>
      <c r="K16" s="2">
        <f>+D16-E16</f>
        <v>828.9</v>
      </c>
      <c r="L16" s="2"/>
      <c r="M16" s="2">
        <f>+D16-E16-F16-G16-H16-I16-J16</f>
        <v>735.05000000000007</v>
      </c>
      <c r="N16" s="2"/>
      <c r="O16" s="2">
        <f>+D16*0.062</f>
        <v>55.8</v>
      </c>
      <c r="P16" s="2">
        <f>+D16*0.0145</f>
        <v>13.05</v>
      </c>
      <c r="Q16" s="2">
        <f t="shared" si="7"/>
        <v>73.53</v>
      </c>
      <c r="R16" s="2">
        <f>+D16*0.0075</f>
        <v>6.75</v>
      </c>
      <c r="S16" s="2">
        <v>270</v>
      </c>
      <c r="T16" s="2">
        <v>2014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x14ac:dyDescent="0.25">
      <c r="A17" t="s">
        <v>22</v>
      </c>
      <c r="B17" s="2">
        <v>900</v>
      </c>
      <c r="C17" s="2"/>
      <c r="D17" s="2">
        <f>+B17+C17</f>
        <v>900</v>
      </c>
      <c r="E17" s="2">
        <f t="shared" si="6"/>
        <v>71.099999999999994</v>
      </c>
      <c r="F17" s="2">
        <f t="shared" si="8"/>
        <v>55.8</v>
      </c>
      <c r="G17" s="2">
        <f>+D17*0.0145</f>
        <v>13.05</v>
      </c>
      <c r="H17" s="2">
        <v>10</v>
      </c>
      <c r="I17" s="2">
        <v>15</v>
      </c>
      <c r="J17" s="2"/>
      <c r="K17" s="2">
        <f>+D17-E17</f>
        <v>828.9</v>
      </c>
      <c r="L17" s="2"/>
      <c r="M17" s="2">
        <f>+D17-E17-F17-G17-H17-I17-J17</f>
        <v>735.05000000000007</v>
      </c>
      <c r="N17" s="2"/>
      <c r="O17" s="2">
        <f>+D17*0.062</f>
        <v>55.8</v>
      </c>
      <c r="P17" s="2">
        <f>+D17*0.0145</f>
        <v>13.05</v>
      </c>
      <c r="Q17" s="2">
        <f t="shared" si="7"/>
        <v>73.53</v>
      </c>
      <c r="R17" s="2">
        <f>+D17*0.0075</f>
        <v>6.75</v>
      </c>
      <c r="S17" s="2">
        <v>270</v>
      </c>
      <c r="T17" s="2">
        <v>2014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x14ac:dyDescent="0.25">
      <c r="A19" t="s">
        <v>8</v>
      </c>
      <c r="B19" s="2">
        <f>SUM(B15:B18)</f>
        <v>2700</v>
      </c>
      <c r="C19" s="2">
        <f>SUM(C15:C18)</f>
        <v>0</v>
      </c>
      <c r="D19" s="2">
        <f>SUM(D15:D18)</f>
        <v>2700</v>
      </c>
      <c r="E19" s="2">
        <f>SUM(E15:E18)</f>
        <v>213.29999999999998</v>
      </c>
      <c r="F19" s="2">
        <f>SUM(F15:F17)</f>
        <v>167.39999999999998</v>
      </c>
      <c r="G19" s="2">
        <f>SUM(G15:G17)</f>
        <v>39.150000000000006</v>
      </c>
      <c r="H19" s="2">
        <f>+H15+H16+H17</f>
        <v>30</v>
      </c>
      <c r="I19" s="2">
        <f>+I15+I16+I17</f>
        <v>45</v>
      </c>
      <c r="J19" s="2">
        <f>+J15+J16+J17</f>
        <v>0</v>
      </c>
      <c r="K19" s="2">
        <f>SUM(K15:K17)</f>
        <v>2486.6999999999998</v>
      </c>
      <c r="L19" s="2"/>
      <c r="M19" s="2">
        <f>SUM(M15:M18)</f>
        <v>2205.15</v>
      </c>
      <c r="N19" s="2"/>
      <c r="O19" s="2">
        <f>SUM(O15:O18)</f>
        <v>167.39999999999998</v>
      </c>
      <c r="P19" s="2">
        <f>SUM(P15:P17)</f>
        <v>39.150000000000006</v>
      </c>
      <c r="Q19" s="2">
        <f>SUM(Q15:Q17)</f>
        <v>220.59</v>
      </c>
      <c r="R19" s="2">
        <f>SUM(R15:R18)</f>
        <v>20.25</v>
      </c>
      <c r="S19" s="2">
        <f>SUM(S15:S18)</f>
        <v>810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x14ac:dyDescent="0.25">
      <c r="A21" t="s">
        <v>23</v>
      </c>
      <c r="B21" s="2">
        <v>900</v>
      </c>
      <c r="C21" s="2"/>
      <c r="D21" s="2">
        <f>+B21+C21</f>
        <v>900</v>
      </c>
      <c r="E21" s="2">
        <f t="shared" ref="E21:E23" si="9">+D21*0.079</f>
        <v>71.099999999999994</v>
      </c>
      <c r="F21" s="2">
        <f>+D21*0.062</f>
        <v>55.8</v>
      </c>
      <c r="G21" s="2">
        <f>+D21*0.0145</f>
        <v>13.05</v>
      </c>
      <c r="H21" s="2">
        <v>10</v>
      </c>
      <c r="I21" s="2">
        <v>15</v>
      </c>
      <c r="J21" s="2"/>
      <c r="K21" s="2">
        <f>+D21-E21</f>
        <v>828.9</v>
      </c>
      <c r="L21" s="2"/>
      <c r="M21" s="2">
        <f>+D21-E21-F21-G21-H21-I21-J21</f>
        <v>735.05000000000007</v>
      </c>
      <c r="N21" s="2"/>
      <c r="O21" s="2">
        <f>+D21*0.062</f>
        <v>55.8</v>
      </c>
      <c r="P21" s="2">
        <f>+D21*0.0145</f>
        <v>13.05</v>
      </c>
      <c r="Q21" s="2">
        <f>+D21*0.0817</f>
        <v>73.53</v>
      </c>
      <c r="R21" s="2">
        <f>+D21*0.0075</f>
        <v>6.75</v>
      </c>
      <c r="S21" s="2">
        <v>270</v>
      </c>
      <c r="T21" s="2">
        <v>2014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x14ac:dyDescent="0.25">
      <c r="A22" t="s">
        <v>24</v>
      </c>
      <c r="B22" s="2">
        <v>900</v>
      </c>
      <c r="C22" s="2"/>
      <c r="D22" s="2">
        <f>+B22+C22</f>
        <v>900</v>
      </c>
      <c r="E22" s="2">
        <f t="shared" si="9"/>
        <v>71.099999999999994</v>
      </c>
      <c r="F22" s="2">
        <f t="shared" ref="F22:F24" si="10">+D22*0.062</f>
        <v>55.8</v>
      </c>
      <c r="G22" s="2">
        <f>+D22*0.0145</f>
        <v>13.05</v>
      </c>
      <c r="H22" s="2">
        <v>10</v>
      </c>
      <c r="I22" s="2">
        <v>15</v>
      </c>
      <c r="J22" s="2"/>
      <c r="K22" s="2">
        <f>+D22-E22</f>
        <v>828.9</v>
      </c>
      <c r="L22" s="2"/>
      <c r="M22" s="2">
        <f>+D22-E22-F22-G22-H22-I22-J22</f>
        <v>735.05000000000007</v>
      </c>
      <c r="N22" s="2"/>
      <c r="O22" s="2">
        <f>+D22*0.062</f>
        <v>55.8</v>
      </c>
      <c r="P22" s="2">
        <f>+D22*0.0145</f>
        <v>13.05</v>
      </c>
      <c r="Q22" s="2">
        <f t="shared" ref="Q22:Q23" si="11">+D22*0.0817</f>
        <v>73.53</v>
      </c>
      <c r="R22" s="2">
        <f>+D22*0.0075</f>
        <v>6.75</v>
      </c>
      <c r="S22" s="2">
        <v>275</v>
      </c>
      <c r="T22" s="2">
        <v>2014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x14ac:dyDescent="0.25">
      <c r="A23" t="s">
        <v>32</v>
      </c>
      <c r="B23" s="2">
        <v>900</v>
      </c>
      <c r="C23" s="2"/>
      <c r="D23" s="2">
        <f>+B23+C23</f>
        <v>900</v>
      </c>
      <c r="E23" s="2">
        <f t="shared" si="9"/>
        <v>71.099999999999994</v>
      </c>
      <c r="F23" s="2">
        <f t="shared" si="10"/>
        <v>55.8</v>
      </c>
      <c r="G23" s="2">
        <f>+D23*0.0145</f>
        <v>13.05</v>
      </c>
      <c r="H23" s="2"/>
      <c r="I23" s="2"/>
      <c r="J23" s="2"/>
      <c r="K23" s="2">
        <f>+D23-E23</f>
        <v>828.9</v>
      </c>
      <c r="L23" s="2"/>
      <c r="M23" s="2">
        <f>+D23-E23-F23-G23-H23-I23-J23</f>
        <v>760.05000000000007</v>
      </c>
      <c r="N23" s="2"/>
      <c r="O23" s="2">
        <f>+D23*0.062</f>
        <v>55.8</v>
      </c>
      <c r="P23" s="2">
        <f>+D23*0.0145</f>
        <v>13.05</v>
      </c>
      <c r="Q23" s="2">
        <f t="shared" si="11"/>
        <v>73.53</v>
      </c>
      <c r="R23" s="2">
        <f>+D23*0.0075</f>
        <v>6.75</v>
      </c>
      <c r="S23" s="2"/>
      <c r="T23" s="4">
        <v>2015</v>
      </c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x14ac:dyDescent="0.25">
      <c r="A24" s="3" t="s">
        <v>36</v>
      </c>
      <c r="B24" s="2">
        <v>250</v>
      </c>
      <c r="C24" s="2"/>
      <c r="D24" s="2">
        <f>+B24+C24</f>
        <v>250</v>
      </c>
      <c r="E24" s="2">
        <f>+D24*0</f>
        <v>0</v>
      </c>
      <c r="F24" s="2">
        <f t="shared" si="10"/>
        <v>15.5</v>
      </c>
      <c r="G24" s="2">
        <f>+D24*0.0145</f>
        <v>3.625</v>
      </c>
      <c r="H24" s="2"/>
      <c r="I24" s="2"/>
      <c r="J24" s="2"/>
      <c r="K24" s="2">
        <f>+D24-E24</f>
        <v>250</v>
      </c>
      <c r="L24" s="2"/>
      <c r="M24" s="2">
        <f>+D24-E24-F24-G24-H24-I24-J24</f>
        <v>230.875</v>
      </c>
      <c r="N24" s="2"/>
      <c r="O24" s="2">
        <f>+D24*0.062</f>
        <v>15.5</v>
      </c>
      <c r="P24" s="2">
        <f>+D24*0.0145</f>
        <v>3.625</v>
      </c>
      <c r="Q24" s="2">
        <v>0</v>
      </c>
      <c r="R24" s="2">
        <f>+D24*0.0075</f>
        <v>1.875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x14ac:dyDescent="0.25">
      <c r="A25" t="s">
        <v>14</v>
      </c>
      <c r="B25" s="2">
        <f>SUM(B21:B24)</f>
        <v>2950</v>
      </c>
      <c r="C25" s="2">
        <f>SUM(C21:C24)</f>
        <v>0</v>
      </c>
      <c r="D25" s="2">
        <f>SUM(D21:D24)</f>
        <v>2950</v>
      </c>
      <c r="E25" s="2">
        <f>SUM(E21:E24)</f>
        <v>213.29999999999998</v>
      </c>
      <c r="F25" s="2">
        <f t="shared" ref="F25:S25" si="12">SUM(F21:F24)</f>
        <v>182.89999999999998</v>
      </c>
      <c r="G25" s="2">
        <f t="shared" si="12"/>
        <v>42.775000000000006</v>
      </c>
      <c r="H25" s="2">
        <f t="shared" si="12"/>
        <v>20</v>
      </c>
      <c r="I25" s="2">
        <f t="shared" si="12"/>
        <v>30</v>
      </c>
      <c r="J25" s="2">
        <f t="shared" si="12"/>
        <v>0</v>
      </c>
      <c r="K25" s="2">
        <f t="shared" si="12"/>
        <v>2736.7</v>
      </c>
      <c r="L25" s="2"/>
      <c r="M25" s="2">
        <f t="shared" si="12"/>
        <v>2461.0250000000001</v>
      </c>
      <c r="N25" s="2"/>
      <c r="O25" s="2">
        <f t="shared" si="12"/>
        <v>182.89999999999998</v>
      </c>
      <c r="P25" s="2">
        <f t="shared" si="12"/>
        <v>42.775000000000006</v>
      </c>
      <c r="Q25" s="2">
        <f t="shared" si="12"/>
        <v>220.59</v>
      </c>
      <c r="R25" s="2">
        <f t="shared" si="12"/>
        <v>22.125</v>
      </c>
      <c r="S25" s="2">
        <f t="shared" si="12"/>
        <v>545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9" spans="1:47" x14ac:dyDescent="0.25">
      <c r="A29" t="s">
        <v>33</v>
      </c>
      <c r="B29" s="2">
        <f>(+B25+B19+B13+B7)</f>
        <v>11050</v>
      </c>
      <c r="C29" s="2">
        <f t="shared" ref="C29:S29" si="13">(+C25+C19+C13+C7)</f>
        <v>0</v>
      </c>
      <c r="D29" s="2">
        <f t="shared" si="13"/>
        <v>11050</v>
      </c>
      <c r="E29" s="2">
        <f t="shared" si="13"/>
        <v>844.19999999999993</v>
      </c>
      <c r="F29" s="2">
        <f t="shared" si="13"/>
        <v>685.09999999999991</v>
      </c>
      <c r="G29" s="2">
        <f t="shared" si="13"/>
        <v>160.22500000000002</v>
      </c>
      <c r="H29" s="2">
        <f t="shared" si="13"/>
        <v>70</v>
      </c>
      <c r="I29" s="2">
        <f t="shared" si="13"/>
        <v>110</v>
      </c>
      <c r="J29" s="2">
        <f t="shared" si="13"/>
        <v>0</v>
      </c>
      <c r="K29" s="2">
        <f t="shared" si="13"/>
        <v>10205.799999999999</v>
      </c>
      <c r="L29" s="2"/>
      <c r="M29" s="2">
        <f t="shared" si="13"/>
        <v>9185.7750000000015</v>
      </c>
      <c r="N29" s="2"/>
      <c r="O29" s="2">
        <f t="shared" si="13"/>
        <v>685.09999999999991</v>
      </c>
      <c r="P29" s="2">
        <f t="shared" si="13"/>
        <v>160.22500000000002</v>
      </c>
      <c r="Q29" s="2">
        <f t="shared" si="13"/>
        <v>877.86</v>
      </c>
      <c r="R29" s="2">
        <f t="shared" si="13"/>
        <v>82.875</v>
      </c>
      <c r="S29" s="2">
        <f t="shared" si="13"/>
        <v>2975</v>
      </c>
    </row>
    <row r="67" spans="2:2" x14ac:dyDescent="0.25">
      <c r="B67" t="s">
        <v>35</v>
      </c>
    </row>
  </sheetData>
  <phoneticPr fontId="0" type="noConversion"/>
  <printOptions gridLines="1"/>
  <pageMargins left="0.75" right="0.75" top="1" bottom="1" header="0.5" footer="0.5"/>
  <pageSetup scale="83" fitToHeight="0" orientation="landscape" r:id="rId1"/>
  <headerFooter alignWithMargins="0">
    <oddHeader>&amp;C
2014 ANNUAL
WAGE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3:C24"/>
  <sheetViews>
    <sheetView workbookViewId="0">
      <selection sqref="A1:K19"/>
    </sheetView>
  </sheetViews>
  <sheetFormatPr defaultRowHeight="13.2" x14ac:dyDescent="0.25"/>
  <sheetData>
    <row r="23" spans="3:3" x14ac:dyDescent="0.25">
      <c r="C23" t="s">
        <v>9</v>
      </c>
    </row>
    <row r="24" spans="3:3" x14ac:dyDescent="0.25">
      <c r="C24" t="s">
        <v>10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Basin Conservation District</dc:creator>
  <cp:lastModifiedBy>Petroleum County Conservation District</cp:lastModifiedBy>
  <cp:lastPrinted>2014-12-18T18:59:41Z</cp:lastPrinted>
  <dcterms:created xsi:type="dcterms:W3CDTF">2001-02-28T15:38:22Z</dcterms:created>
  <dcterms:modified xsi:type="dcterms:W3CDTF">2014-12-18T19:01:18Z</dcterms:modified>
</cp:coreProperties>
</file>